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CG Calc Met V3.0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<sst xmlns="http://schemas.openxmlformats.org/spreadsheetml/2006/main" count="35" uniqueCount="32">
  <si>
    <t>ITEM</t>
  </si>
  <si>
    <t>A/C EMPTY WEIGHT</t>
  </si>
  <si>
    <t>PILOT</t>
  </si>
  <si>
    <t>PASSENGER</t>
  </si>
  <si>
    <t>BAGGAGE</t>
  </si>
  <si>
    <t>OTHER</t>
  </si>
  <si>
    <t>ZERO FUEL TOTALS</t>
  </si>
  <si>
    <t>ZERO FUEL CG =</t>
  </si>
  <si>
    <t>TOTALS</t>
  </si>
  <si>
    <t>LOADED CG =</t>
  </si>
  <si>
    <t>ARM (mm)</t>
  </si>
  <si>
    <t>MOMENT(kg.mm)</t>
  </si>
  <si>
    <t>The resulting total weights and CGs will be displayed in the yellow cells.</t>
  </si>
  <si>
    <t>To use the Weight and CG Calculator, input the appropriate values in the light blue cells.</t>
  </si>
  <si>
    <t>single seaters must be able to accommodate full fuel and a pilot of 86kgs</t>
  </si>
  <si>
    <t>and a passenger weight of 0 to 86kgs with a minimum of 1 hour’s fuel.</t>
  </si>
  <si>
    <t>For loading examples to show compliance with CS-VLA or BCAR Section S,</t>
  </si>
  <si>
    <t>WEIGHT AND CENTRE OF GRAVITY CALCULATOR (METRIC)</t>
  </si>
  <si>
    <t xml:space="preserve">A/C Max Gross Weight = </t>
  </si>
  <si>
    <t xml:space="preserve">Max fuel capacity = </t>
  </si>
  <si>
    <t>litres</t>
  </si>
  <si>
    <t xml:space="preserve">equals </t>
  </si>
  <si>
    <t>Note: To convert imperial gallons to litres, multiply by 4.54.</t>
  </si>
  <si>
    <t xml:space="preserve">CG forward limit = </t>
  </si>
  <si>
    <t xml:space="preserve">CG aft limit = </t>
  </si>
  <si>
    <t>FUEL (TO NOT EXCEED MTOW)</t>
  </si>
  <si>
    <t xml:space="preserve">Maximum allowable fuel = </t>
  </si>
  <si>
    <t>imperial gallons</t>
  </si>
  <si>
    <t>kgs</t>
  </si>
  <si>
    <t>WEIGHT (kgs)</t>
  </si>
  <si>
    <t>Note:For CG's/arms forward of the datum, precede the number entered with a -ve sign.</t>
  </si>
  <si>
    <t>whereas two seaters must accommodate a pilot weight of between 55kgs and 86kgs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</si>
</sst>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6">
    <font>
      <sz val="10"/>
      <name val="Arial"/>
      <family val="0"/>
    </font>
    <font>
      <sz val="8"/>
      <name val="Arial"/>
      <family val="0"/>
    </font>
    <font>
      <sz val="10"/>
      <name val="Verdana"/>
      <family val="2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4" xfId="0" applyBorder="1" applyAlignment="1">
      <alignment horizontal="center"/>
    </xf>
    <xf numFmtId="0" fontId="0" fillId="2" borderId="2" xfId="0" applyFill="1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5" xfId="0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/>
      <protection locked="0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3" borderId="2" xfId="0" applyFill="1" applyBorder="1" applyAlignment="1" applyProtection="1">
      <alignment horizontal="center"/>
      <protection locked="0"/>
    </xf>
    <xf numFmtId="165" fontId="0" fillId="0" borderId="0" xfId="0" applyNumberFormat="1" applyAlignment="1">
      <alignment/>
    </xf>
    <xf numFmtId="0" fontId="0" fillId="0" borderId="0" xfId="0" applyFill="1" applyBorder="1" applyAlignment="1">
      <alignment horizontal="left"/>
    </xf>
    <xf numFmtId="0" fontId="4" fillId="0" borderId="0" xfId="0" applyFont="1" applyBorder="1" applyAlignment="1">
      <alignment/>
    </xf>
    <xf numFmtId="1" fontId="0" fillId="0" borderId="4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5" fontId="0" fillId="2" borderId="4" xfId="0" applyNumberForma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5"/>
  <sheetViews>
    <sheetView showGridLines="0" tabSelected="1" workbookViewId="0" topLeftCell="A1">
      <selection activeCell="B35" sqref="B35"/>
    </sheetView>
  </sheetViews>
  <sheetFormatPr defaultColWidth="9.140625" defaultRowHeight="12.75"/>
  <cols>
    <col min="1" max="1" width="1.8515625" style="0" customWidth="1"/>
    <col min="2" max="2" width="30.140625" style="0" bestFit="1" customWidth="1"/>
    <col min="3" max="3" width="12.421875" style="0" customWidth="1"/>
    <col min="4" max="4" width="10.00390625" style="0" bestFit="1" customWidth="1"/>
    <col min="5" max="5" width="16.140625" style="0" bestFit="1" customWidth="1"/>
    <col min="6" max="6" width="17.00390625" style="0" customWidth="1"/>
  </cols>
  <sheetData>
    <row r="1" ht="12.75">
      <c r="C1" s="19" t="s">
        <v>17</v>
      </c>
    </row>
    <row r="3" ht="12.75">
      <c r="B3" s="14" t="s">
        <v>13</v>
      </c>
    </row>
    <row r="4" ht="12.75">
      <c r="B4" s="14" t="s">
        <v>12</v>
      </c>
    </row>
    <row r="5" ht="13.5" thickBot="1">
      <c r="B5" s="14"/>
    </row>
    <row r="6" spans="2:4" ht="15" customHeight="1" thickBot="1">
      <c r="B6" s="24" t="s">
        <v>18</v>
      </c>
      <c r="C6" s="25"/>
      <c r="D6" t="s">
        <v>28</v>
      </c>
    </row>
    <row r="7" spans="2:3" ht="15" customHeight="1" thickBot="1">
      <c r="B7" s="24"/>
      <c r="C7" s="22"/>
    </row>
    <row r="8" spans="2:4" ht="15" customHeight="1" thickBot="1">
      <c r="B8" s="24" t="s">
        <v>19</v>
      </c>
      <c r="C8" s="25"/>
      <c r="D8" t="s">
        <v>20</v>
      </c>
    </row>
    <row r="9" spans="2:5" ht="15" customHeight="1" thickBot="1">
      <c r="B9" s="24" t="s">
        <v>21</v>
      </c>
      <c r="C9" s="9">
        <f>C8*0.72</f>
        <v>0</v>
      </c>
      <c r="D9" t="s">
        <v>28</v>
      </c>
      <c r="E9" s="26"/>
    </row>
    <row r="10" ht="15" customHeight="1">
      <c r="B10" s="21" t="s">
        <v>22</v>
      </c>
    </row>
    <row r="11" ht="15" customHeight="1" thickBot="1">
      <c r="B11" s="21"/>
    </row>
    <row r="12" spans="2:4" ht="15" customHeight="1" thickBot="1">
      <c r="B12" s="24" t="s">
        <v>23</v>
      </c>
      <c r="C12" s="25"/>
      <c r="D12" t="str">
        <f>IF(C12&gt;0,"mm aft of datum","mm forward of datum")</f>
        <v>mm forward of datum</v>
      </c>
    </row>
    <row r="13" spans="2:4" ht="15" customHeight="1" thickBot="1">
      <c r="B13" s="24" t="s">
        <v>24</v>
      </c>
      <c r="C13" s="25"/>
      <c r="D13" t="str">
        <f>IF(C13&gt;0,"mm aft of datum","mm forward of datum")</f>
        <v>mm forward of datum</v>
      </c>
    </row>
    <row r="14" spans="2:3" ht="15" customHeight="1">
      <c r="B14" s="21" t="s">
        <v>30</v>
      </c>
      <c r="C14" s="23"/>
    </row>
    <row r="15" spans="2:3" ht="15" customHeight="1">
      <c r="B15" s="24"/>
      <c r="C15" s="27"/>
    </row>
    <row r="16" spans="2:5" ht="15" customHeight="1">
      <c r="B16" s="1" t="s">
        <v>0</v>
      </c>
      <c r="C16" s="1" t="s">
        <v>29</v>
      </c>
      <c r="D16" s="1" t="s">
        <v>10</v>
      </c>
      <c r="E16" s="1" t="s">
        <v>11</v>
      </c>
    </row>
    <row r="17" spans="2:5" ht="15" customHeight="1">
      <c r="B17" s="2" t="s">
        <v>1</v>
      </c>
      <c r="C17" s="15"/>
      <c r="D17" s="15"/>
      <c r="E17" s="1">
        <f>C17*D17</f>
        <v>0</v>
      </c>
    </row>
    <row r="18" spans="2:10" ht="15" customHeight="1">
      <c r="B18" s="2" t="s">
        <v>2</v>
      </c>
      <c r="C18" s="15"/>
      <c r="D18" s="15"/>
      <c r="E18" s="1">
        <f>C18*D18</f>
        <v>0</v>
      </c>
      <c r="J18" s="10"/>
    </row>
    <row r="19" spans="2:5" ht="15" customHeight="1">
      <c r="B19" s="18" t="s">
        <v>3</v>
      </c>
      <c r="C19" s="15"/>
      <c r="D19" s="15"/>
      <c r="E19" s="1">
        <f>C19*D19</f>
        <v>0</v>
      </c>
    </row>
    <row r="20" spans="2:5" ht="15" customHeight="1">
      <c r="B20" s="18" t="s">
        <v>4</v>
      </c>
      <c r="C20" s="15"/>
      <c r="D20" s="15"/>
      <c r="E20" s="1">
        <f>C20*D20</f>
        <v>0</v>
      </c>
    </row>
    <row r="21" spans="2:5" ht="15" customHeight="1" thickBot="1">
      <c r="B21" s="18" t="s">
        <v>5</v>
      </c>
      <c r="C21" s="16"/>
      <c r="D21" s="15"/>
      <c r="E21" s="7">
        <f>C21*D21</f>
        <v>0</v>
      </c>
    </row>
    <row r="22" spans="2:5" ht="15" customHeight="1" thickBot="1">
      <c r="B22" s="4" t="s">
        <v>6</v>
      </c>
      <c r="C22" s="8">
        <f>SUM(C17:C21)</f>
        <v>0</v>
      </c>
      <c r="D22" s="11"/>
      <c r="E22" s="3">
        <f>SUM(E17:E21)</f>
        <v>0</v>
      </c>
    </row>
    <row r="23" spans="3:6" ht="15" customHeight="1" thickBot="1">
      <c r="C23" s="6" t="s">
        <v>7</v>
      </c>
      <c r="D23" s="9" t="e">
        <f>E22/C22</f>
        <v>#DIV/0!</v>
      </c>
      <c r="E23" s="28" t="e">
        <f>IF(OR(D23&gt;C13,D23&lt;C12),"BEYOND CG LIMIT","")</f>
        <v>#DIV/0!</v>
      </c>
      <c r="F23" s="5"/>
    </row>
    <row r="24" spans="2:5" ht="15" customHeight="1" thickBot="1">
      <c r="B24" s="2" t="s">
        <v>25</v>
      </c>
      <c r="C24" s="33">
        <f>IF(C22&gt;C6,0,IF(C6-C22&gt;C9,C9,C6-C22))</f>
        <v>0</v>
      </c>
      <c r="D24" s="17"/>
      <c r="E24" s="29">
        <f>C24*D24</f>
        <v>0</v>
      </c>
    </row>
    <row r="25" spans="2:5" ht="15" customHeight="1" thickBot="1">
      <c r="B25" s="4" t="s">
        <v>8</v>
      </c>
      <c r="C25" s="9">
        <f>SUM(C22,C24)</f>
        <v>0</v>
      </c>
      <c r="D25" s="11"/>
      <c r="E25" s="30">
        <f>SUM(E22,E24)</f>
        <v>0</v>
      </c>
    </row>
    <row r="26" spans="3:5" ht="15" customHeight="1" thickBot="1">
      <c r="C26" s="6" t="s">
        <v>9</v>
      </c>
      <c r="D26" s="9" t="e">
        <f>E25/C25</f>
        <v>#DIV/0!</v>
      </c>
      <c r="E26" s="28" t="e">
        <f>IF(OR(D26&gt;C13,D26&lt;C12),"BEYOND CG LIMIT","")</f>
        <v>#DIV/0!</v>
      </c>
    </row>
    <row r="27" spans="2:5" ht="15" customHeight="1">
      <c r="B27" s="31">
        <f>IF(C25&gt;C6,"MAX GROSS WEIGHT EXCEEDED!","")</f>
      </c>
      <c r="E27" s="5"/>
    </row>
    <row r="28" spans="2:5" ht="15" customHeight="1" thickBot="1">
      <c r="B28" s="32"/>
      <c r="E28" s="5"/>
    </row>
    <row r="29" spans="2:4" ht="15" customHeight="1" thickBot="1">
      <c r="B29" s="24" t="s">
        <v>26</v>
      </c>
      <c r="C29" s="9">
        <f>C24/0.72</f>
        <v>0</v>
      </c>
      <c r="D29" t="s">
        <v>20</v>
      </c>
    </row>
    <row r="30" spans="2:4" ht="15" customHeight="1" thickBot="1">
      <c r="B30" s="24" t="s">
        <v>21</v>
      </c>
      <c r="C30" s="9">
        <f>C29/4.54</f>
        <v>0</v>
      </c>
      <c r="D30" t="s">
        <v>27</v>
      </c>
    </row>
    <row r="31" spans="2:3" ht="15" customHeight="1">
      <c r="B31" s="24"/>
      <c r="C31" s="23"/>
    </row>
    <row r="32" spans="2:5" ht="15" customHeight="1">
      <c r="B32" s="12" t="s">
        <v>16</v>
      </c>
      <c r="C32" s="20"/>
      <c r="D32" s="20"/>
      <c r="E32" s="20"/>
    </row>
    <row r="33" spans="2:5" ht="15" customHeight="1">
      <c r="B33" s="14" t="s">
        <v>14</v>
      </c>
      <c r="C33" s="20"/>
      <c r="D33" s="20"/>
      <c r="E33" s="20"/>
    </row>
    <row r="34" spans="2:5" ht="15" customHeight="1">
      <c r="B34" s="13" t="s">
        <v>31</v>
      </c>
      <c r="C34" s="20"/>
      <c r="D34" s="20"/>
      <c r="E34" s="20"/>
    </row>
    <row r="35" spans="2:5" ht="15" customHeight="1">
      <c r="B35" s="13" t="s">
        <v>15</v>
      </c>
      <c r="C35" s="20"/>
      <c r="D35" s="20"/>
      <c r="E35" s="20"/>
    </row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</sheetData>
  <sheetProtection/>
  <conditionalFormatting sqref="C25">
    <cfRule type="cellIs" priority="1" dxfId="0" operator="greaterThan" stopIfTrue="1">
      <formula>$C$6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</dc:creator>
  <cp:keywords/>
  <dc:description/>
  <cp:lastModifiedBy>andy</cp:lastModifiedBy>
  <cp:lastPrinted>2009-01-14T16:56:21Z</cp:lastPrinted>
  <dcterms:created xsi:type="dcterms:W3CDTF">2009-01-08T16:37:03Z</dcterms:created>
  <dcterms:modified xsi:type="dcterms:W3CDTF">2009-08-07T08:57:54Z</dcterms:modified>
  <cp:category/>
  <cp:version/>
  <cp:contentType/>
  <cp:contentStatus/>
</cp:coreProperties>
</file>